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firstSheet="1" activeTab="1"/>
  </bookViews>
  <sheets>
    <sheet name="Instructions" sheetId="1" state="hidden" r:id="rId1"/>
    <sheet name="Gen Obl Unl Tax Refund" sheetId="2" r:id="rId2"/>
    <sheet name="DDA Debt" sheetId="3" r:id="rId3"/>
    <sheet name="2004 SHVUA" sheetId="4" r:id="rId4"/>
    <sheet name="2011 SHVUA" sheetId="5" r:id="rId5"/>
    <sheet name="2016 SHVUA" sheetId="6" r:id="rId6"/>
    <sheet name="2020 SHVUA" sheetId="7" r:id="rId7"/>
  </sheets>
  <definedNames>
    <definedName name="_xlnm.Print_Area" localSheetId="3">'2004 SHVUA'!$A$1:$G$23</definedName>
    <definedName name="_xlnm.Print_Area" localSheetId="4">'2011 SHVUA'!$A$1:$G$28</definedName>
    <definedName name="_xlnm.Print_Area" localSheetId="5">'2016 SHVUA'!$A$1:$G$23</definedName>
    <definedName name="_xlnm.Print_Area" localSheetId="6">'2020 SHVUA'!$A$1:$G$39</definedName>
    <definedName name="_xlnm.Print_Area" localSheetId="2">'DDA Debt'!$A$1:$G$22</definedName>
    <definedName name="_xlnm.Print_Area" localSheetId="1">'Gen Obl Unl Tax Refund'!$A$1:$G$31</definedName>
    <definedName name="_xlnm.Print_Area" localSheetId="0">'Instructions'!$A$1:$L$75</definedName>
    <definedName name="_xlnm.Print_Titles" localSheetId="3">'2004 SHVUA'!$1:$6</definedName>
    <definedName name="_xlnm.Print_Titles" localSheetId="4">'2011 SHVUA'!$1:$6</definedName>
    <definedName name="_xlnm.Print_Titles" localSheetId="5">'2016 SHVUA'!$1:$6</definedName>
    <definedName name="_xlnm.Print_Titles" localSheetId="6">'2020 SHVUA'!$1:$6</definedName>
    <definedName name="_xlnm.Print_Titles" localSheetId="2">'DDA Debt'!$1:$6</definedName>
    <definedName name="_xlnm.Print_Titles" localSheetId="1">'Gen Obl Unl Tax Refund'!$1:$6</definedName>
  </definedNames>
  <calcPr fullCalcOnLoad="1"/>
</workbook>
</file>

<file path=xl/sharedStrings.xml><?xml version="1.0" encoding="utf-8"?>
<sst xmlns="http://schemas.openxmlformats.org/spreadsheetml/2006/main" count="324" uniqueCount="62">
  <si>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</si>
  <si>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</si>
  <si>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</si>
  <si>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</si>
  <si>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</si>
  <si>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</si>
  <si>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</si>
  <si>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</si>
  <si>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</si>
  <si>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</si>
  <si>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</si>
  <si>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</si>
  <si>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</si>
  <si>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</si>
  <si>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</si>
  <si>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</si>
  <si>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</si>
  <si>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</si>
  <si>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</si>
  <si>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</si>
  <si>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</si>
  <si>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</si>
  <si>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</si>
  <si>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</si>
  <si>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</si>
  <si>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</si>
  <si>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</si>
  <si>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</si>
  <si>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</si>
  <si>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</si>
  <si>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</si>
  <si>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</si>
  <si>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</si>
  <si>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</si>
  <si>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</si>
  <si>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</si>
  <si>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</si>
  <si>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</si>
  <si>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</si>
  <si>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Commentary: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</si>
  <si>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</si>
  <si>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</si>
  <si>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</si>
  <si>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</si>
  <si>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</si>
  <si>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</si>
  <si>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</si>
  <si>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City of Gibraltar</t>
  </si>
  <si>
    <t>Building Construction</t>
  </si>
  <si>
    <t>May, 2003</t>
  </si>
  <si>
    <t>Millage levy</t>
  </si>
  <si>
    <t>General Obligation</t>
  </si>
  <si>
    <t>Nov. 2013</t>
  </si>
  <si>
    <t>Assessed based upon sewer flow</t>
  </si>
  <si>
    <t>Water and Sewer Fund</t>
  </si>
  <si>
    <t>2004 SHVUA Sewer System Plant Expansion</t>
  </si>
  <si>
    <t>2011 SHVUA Sewer System Trenton Arm Bonds</t>
  </si>
  <si>
    <t>2016 SHVUA Sewer System Biodeck Converstion Project</t>
  </si>
  <si>
    <t>2020 SHVUA Sewage Improvement and Refunding Bonds</t>
  </si>
  <si>
    <t>82-2090</t>
  </si>
  <si>
    <t>2021 Refunding Bonds (Unlimited General Tax Obligation)</t>
  </si>
  <si>
    <t>Refunding Bond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</si>
</sst>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33" borderId="0" xfId="0" applyFont="1" applyFill="1" applyBorder="1" applyAlignment="1">
      <alignment horizontal="left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3" fillId="33" borderId="0" xfId="58" applyFont="1" applyFill="1">
      <alignment/>
      <protection/>
    </xf>
    <xf numFmtId="0" fontId="2" fillId="33" borderId="0" xfId="58" applyFont="1" applyFill="1">
      <alignment/>
      <protection/>
    </xf>
    <xf numFmtId="0" fontId="49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8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48" fillId="33" borderId="0" xfId="0" applyFont="1" applyFill="1" applyBorder="1" applyAlignment="1">
      <alignment horizontal="right"/>
    </xf>
    <xf numFmtId="0" fontId="50" fillId="33" borderId="0" xfId="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49" fillId="0" borderId="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49" fontId="51" fillId="0" borderId="0" xfId="61" applyNumberFormat="1" applyFont="1" applyFill="1">
      <alignment/>
      <protection/>
    </xf>
    <xf numFmtId="49" fontId="52" fillId="0" borderId="0" xfId="61" applyNumberFormat="1" applyFont="1" applyFill="1" applyAlignment="1">
      <alignment/>
      <protection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Fill="1" applyAlignment="1" quotePrefix="1">
      <alignment/>
    </xf>
    <xf numFmtId="49" fontId="51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51" fillId="0" borderId="0" xfId="0" applyNumberFormat="1" applyFont="1" applyFill="1" applyAlignment="1">
      <alignment/>
    </xf>
    <xf numFmtId="0" fontId="50" fillId="34" borderId="0" xfId="0" applyFont="1" applyFill="1" applyAlignment="1">
      <alignment horizontal="center"/>
    </xf>
    <xf numFmtId="164" fontId="2" fillId="34" borderId="0" xfId="44" applyNumberFormat="1" applyFont="1" applyFill="1" applyAlignment="1" applyProtection="1">
      <alignment/>
      <protection locked="0"/>
    </xf>
    <xf numFmtId="49" fontId="51" fillId="0" borderId="0" xfId="0" applyNumberFormat="1" applyFont="1" applyFill="1" applyAlignment="1">
      <alignment/>
    </xf>
    <xf numFmtId="49" fontId="53" fillId="0" borderId="0" xfId="59" applyNumberFormat="1" applyFont="1" applyFill="1" applyAlignment="1">
      <alignment horizontal="center" vertical="top"/>
      <protection/>
    </xf>
    <xf numFmtId="49" fontId="53" fillId="0" borderId="0" xfId="0" applyNumberFormat="1" applyFont="1" applyFill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left" wrapText="1"/>
    </xf>
    <xf numFmtId="1" fontId="50" fillId="34" borderId="0" xfId="0" applyNumberFormat="1" applyFont="1" applyFill="1" applyAlignment="1">
      <alignment horizontal="left" wrapText="1"/>
    </xf>
    <xf numFmtId="14" fontId="50" fillId="34" borderId="0" xfId="0" applyNumberFormat="1" applyFont="1" applyFill="1" applyAlignment="1">
      <alignment horizontal="left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left" vertical="top" wrapText="1"/>
    </xf>
    <xf numFmtId="0" fontId="50" fillId="33" borderId="18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9" xfId="0" applyFont="1" applyFill="1" applyBorder="1" applyAlignment="1">
      <alignment horizontal="left" vertical="top" wrapText="1"/>
    </xf>
    <xf numFmtId="14" fontId="50" fillId="34" borderId="0" xfId="0" applyNumberFormat="1" applyFont="1" applyFill="1" applyBorder="1" applyAlignment="1">
      <alignment horizontal="left" wrapText="1"/>
    </xf>
    <xf numFmtId="165" fontId="50" fillId="34" borderId="0" xfId="0" applyNumberFormat="1" applyFont="1" applyFill="1" applyAlignment="1">
      <alignment horizontal="left" wrapText="1"/>
    </xf>
    <xf numFmtId="0" fontId="50" fillId="34" borderId="0" xfId="0" applyFont="1" applyFill="1" applyAlignment="1">
      <alignment horizontal="left" wrapText="1"/>
    </xf>
    <xf numFmtId="0" fontId="50" fillId="34" borderId="11" xfId="0" applyFont="1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selection activeCell="B29" sqref="B29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A2" s="24"/>
    </row>
    <row r="3" ht="14.25">
      <c r="A3" s="26" t="s">
        <v>16</v>
      </c>
    </row>
    <row r="4" ht="14.25">
      <c r="A4" s="26" t="s">
        <v>41</v>
      </c>
    </row>
    <row r="5" ht="14.25">
      <c r="A5" s="26" t="s">
        <v>43</v>
      </c>
    </row>
    <row r="6" ht="14.25">
      <c r="A6" s="26" t="s">
        <v>44</v>
      </c>
    </row>
    <row r="7" ht="14.25">
      <c r="A7" s="26" t="s">
        <v>42</v>
      </c>
    </row>
    <row r="8" ht="14.25">
      <c r="A8" s="24"/>
    </row>
    <row r="9" spans="1:3" ht="14.25">
      <c r="A9" s="24"/>
      <c r="B9" s="27" t="s">
        <v>18</v>
      </c>
      <c r="C9" s="28" t="s">
        <v>17</v>
      </c>
    </row>
    <row r="10" ht="14.25">
      <c r="A10" s="24"/>
    </row>
    <row r="11" spans="1:3" ht="14.25">
      <c r="A11" s="24"/>
      <c r="B11" s="27" t="s">
        <v>20</v>
      </c>
      <c r="C11" s="28" t="s">
        <v>19</v>
      </c>
    </row>
    <row r="12" ht="14.25">
      <c r="A12" s="24"/>
    </row>
    <row r="13" spans="1:3" ht="14.25">
      <c r="A13" s="24"/>
      <c r="B13" s="27" t="s">
        <v>21</v>
      </c>
      <c r="C13" s="26" t="s">
        <v>22</v>
      </c>
    </row>
    <row r="14" spans="1:3" ht="14.25">
      <c r="A14" s="24"/>
      <c r="C14" s="26" t="s">
        <v>23</v>
      </c>
    </row>
    <row r="15" ht="14.25">
      <c r="A15" s="24"/>
    </row>
    <row r="16" spans="1:5" ht="14.25">
      <c r="A16" s="24"/>
      <c r="D16" s="25" t="s">
        <v>32</v>
      </c>
      <c r="E16" s="26" t="s">
        <v>24</v>
      </c>
    </row>
    <row r="17" spans="1:5" ht="14.25">
      <c r="A17" s="24"/>
      <c r="E17" s="26" t="s">
        <v>25</v>
      </c>
    </row>
    <row r="18" spans="1:5" ht="14.25">
      <c r="A18" s="24"/>
      <c r="E18" s="28" t="s">
        <v>26</v>
      </c>
    </row>
    <row r="19" ht="14.25">
      <c r="A19" s="24"/>
    </row>
    <row r="20" spans="1:3" ht="14.25">
      <c r="A20" s="24"/>
      <c r="B20" s="27" t="s">
        <v>27</v>
      </c>
      <c r="C20" s="26" t="s">
        <v>45</v>
      </c>
    </row>
    <row r="21" spans="1:3" ht="14.25">
      <c r="A21" s="24"/>
      <c r="C21" s="26" t="s">
        <v>28</v>
      </c>
    </row>
    <row r="22" spans="1:3" ht="14.25">
      <c r="A22" s="24"/>
      <c r="C22" s="26" t="s">
        <v>29</v>
      </c>
    </row>
    <row r="23" ht="14.25">
      <c r="A23" s="24"/>
    </row>
    <row r="24" spans="1:3" ht="14.25">
      <c r="A24" s="24"/>
      <c r="B24" s="27" t="s">
        <v>30</v>
      </c>
      <c r="C24" s="26" t="s">
        <v>35</v>
      </c>
    </row>
    <row r="25" spans="1:3" ht="14.25">
      <c r="A25" s="24"/>
      <c r="C25" s="26" t="s">
        <v>31</v>
      </c>
    </row>
    <row r="26" ht="14.25">
      <c r="A26" s="24"/>
    </row>
    <row r="27" spans="1:3" ht="14.25">
      <c r="A27" s="24"/>
      <c r="B27" s="27" t="s">
        <v>33</v>
      </c>
      <c r="C27" s="25" t="s">
        <v>34</v>
      </c>
    </row>
    <row r="28" ht="14.25">
      <c r="A28" s="24"/>
    </row>
    <row r="29" ht="15">
      <c r="A29" s="23" t="s">
        <v>36</v>
      </c>
    </row>
    <row r="30" ht="15">
      <c r="A30" s="23" t="s">
        <v>46</v>
      </c>
    </row>
    <row r="31" spans="1:12" s="20" customFormat="1" ht="15">
      <c r="A31" s="23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5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4.2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"/>
  <sheetViews>
    <sheetView showGridLines="0" tabSelected="1" zoomScalePageLayoutView="0" workbookViewId="0" topLeftCell="A1">
      <selection activeCell="N25" sqref="N25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47</v>
      </c>
      <c r="D3" s="37"/>
      <c r="E3" s="37"/>
      <c r="F3" s="37"/>
      <c r="G3" s="37"/>
    </row>
    <row r="4" spans="1:7" ht="15">
      <c r="A4" s="2" t="s">
        <v>0</v>
      </c>
      <c r="B4" s="3"/>
      <c r="C4" s="38" t="s">
        <v>59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44742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 t="s">
        <v>60</v>
      </c>
      <c r="D7" s="37"/>
      <c r="E7" s="37"/>
      <c r="F7" s="37"/>
      <c r="G7" s="37"/>
    </row>
    <row r="8" spans="1:7" ht="15">
      <c r="A8" s="15" t="s">
        <v>11</v>
      </c>
      <c r="B8" s="17"/>
      <c r="C8" s="49" t="s">
        <v>49</v>
      </c>
      <c r="D8" s="49"/>
      <c r="E8" s="49"/>
      <c r="F8" s="49"/>
      <c r="G8" s="49"/>
    </row>
    <row r="9" spans="1:7" ht="15">
      <c r="A9" s="15" t="s">
        <v>12</v>
      </c>
      <c r="B9" s="18"/>
      <c r="C9" s="50">
        <v>2995000</v>
      </c>
      <c r="D9" s="50"/>
      <c r="E9" s="50"/>
      <c r="F9" s="50"/>
      <c r="G9" s="50"/>
    </row>
    <row r="10" spans="1:7" ht="15">
      <c r="A10" s="15" t="s">
        <v>13</v>
      </c>
      <c r="B10" s="18"/>
      <c r="C10" s="51" t="s">
        <v>61</v>
      </c>
      <c r="D10" s="51"/>
      <c r="E10" s="51"/>
      <c r="F10" s="51"/>
      <c r="G10" s="51"/>
    </row>
    <row r="11" spans="1:7" ht="15">
      <c r="A11" s="16" t="s">
        <v>14</v>
      </c>
      <c r="B11" s="19"/>
      <c r="C11" s="52" t="s">
        <v>50</v>
      </c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2023</v>
      </c>
      <c r="B14" s="13" t="s">
        <v>6</v>
      </c>
      <c r="C14" s="32">
        <v>275000</v>
      </c>
      <c r="D14" s="13" t="s">
        <v>6</v>
      </c>
      <c r="E14" s="32">
        <v>85725</v>
      </c>
      <c r="F14" s="13" t="s">
        <v>6</v>
      </c>
      <c r="G14" s="8">
        <f aca="true" t="shared" si="0" ref="G14:G25">+C14+E14</f>
        <v>360725</v>
      </c>
    </row>
    <row r="15" spans="1:7" ht="13.5" customHeight="1">
      <c r="A15" s="31">
        <v>2024</v>
      </c>
      <c r="B15" s="13" t="s">
        <v>6</v>
      </c>
      <c r="C15" s="32">
        <v>290000</v>
      </c>
      <c r="D15" s="13" t="s">
        <v>6</v>
      </c>
      <c r="E15" s="32">
        <v>77250</v>
      </c>
      <c r="F15" s="13" t="s">
        <v>6</v>
      </c>
      <c r="G15" s="8">
        <f t="shared" si="0"/>
        <v>367250</v>
      </c>
    </row>
    <row r="16" spans="1:7" ht="15">
      <c r="A16" s="31">
        <v>2025</v>
      </c>
      <c r="B16" s="13" t="s">
        <v>6</v>
      </c>
      <c r="C16" s="32">
        <v>300000</v>
      </c>
      <c r="D16" s="13" t="s">
        <v>6</v>
      </c>
      <c r="E16" s="32">
        <v>68400</v>
      </c>
      <c r="F16" s="13" t="s">
        <v>6</v>
      </c>
      <c r="G16" s="8">
        <f t="shared" si="0"/>
        <v>368400</v>
      </c>
    </row>
    <row r="17" spans="1:7" ht="15">
      <c r="A17" s="31">
        <v>2026</v>
      </c>
      <c r="B17" s="13" t="s">
        <v>6</v>
      </c>
      <c r="C17" s="32">
        <v>310000</v>
      </c>
      <c r="D17" s="13" t="s">
        <v>6</v>
      </c>
      <c r="E17" s="32">
        <v>59250</v>
      </c>
      <c r="F17" s="13" t="s">
        <v>6</v>
      </c>
      <c r="G17" s="8">
        <f t="shared" si="0"/>
        <v>369250</v>
      </c>
    </row>
    <row r="18" spans="1:7" ht="15">
      <c r="A18" s="31">
        <v>2027</v>
      </c>
      <c r="B18" s="13" t="s">
        <v>6</v>
      </c>
      <c r="C18" s="32">
        <v>325000</v>
      </c>
      <c r="D18" s="13" t="s">
        <v>6</v>
      </c>
      <c r="E18" s="32">
        <v>49725</v>
      </c>
      <c r="F18" s="13" t="s">
        <v>6</v>
      </c>
      <c r="G18" s="8">
        <f t="shared" si="0"/>
        <v>374725</v>
      </c>
    </row>
    <row r="19" spans="1:7" ht="15">
      <c r="A19" s="31">
        <v>2028</v>
      </c>
      <c r="B19" s="13" t="s">
        <v>6</v>
      </c>
      <c r="C19" s="32">
        <v>335000</v>
      </c>
      <c r="D19" s="13" t="s">
        <v>6</v>
      </c>
      <c r="E19" s="32">
        <v>39825</v>
      </c>
      <c r="F19" s="13" t="s">
        <v>6</v>
      </c>
      <c r="G19" s="8">
        <f t="shared" si="0"/>
        <v>374825</v>
      </c>
    </row>
    <row r="20" spans="1:7" ht="15">
      <c r="A20" s="31">
        <v>2029</v>
      </c>
      <c r="B20" s="13" t="s">
        <v>6</v>
      </c>
      <c r="C20" s="32">
        <v>350000</v>
      </c>
      <c r="D20" s="13" t="s">
        <v>6</v>
      </c>
      <c r="E20" s="32">
        <v>29550</v>
      </c>
      <c r="F20" s="13" t="s">
        <v>6</v>
      </c>
      <c r="G20" s="8">
        <f t="shared" si="0"/>
        <v>379550</v>
      </c>
    </row>
    <row r="21" spans="1:7" ht="15">
      <c r="A21" s="31">
        <v>2030</v>
      </c>
      <c r="B21" s="13" t="s">
        <v>6</v>
      </c>
      <c r="C21" s="32">
        <v>150000</v>
      </c>
      <c r="D21" s="13" t="s">
        <v>6</v>
      </c>
      <c r="E21" s="32">
        <v>22050</v>
      </c>
      <c r="F21" s="13" t="s">
        <v>6</v>
      </c>
      <c r="G21" s="8">
        <f t="shared" si="0"/>
        <v>172050</v>
      </c>
    </row>
    <row r="22" spans="1:7" ht="15">
      <c r="A22" s="31">
        <v>2031</v>
      </c>
      <c r="B22" s="13" t="s">
        <v>6</v>
      </c>
      <c r="C22" s="32">
        <v>155000</v>
      </c>
      <c r="D22" s="13" t="s">
        <v>6</v>
      </c>
      <c r="E22" s="32">
        <v>17475</v>
      </c>
      <c r="F22" s="13" t="s">
        <v>6</v>
      </c>
      <c r="G22" s="8">
        <f t="shared" si="0"/>
        <v>172475</v>
      </c>
    </row>
    <row r="23" spans="1:7" ht="15">
      <c r="A23" s="31">
        <v>2032</v>
      </c>
      <c r="B23" s="13" t="s">
        <v>6</v>
      </c>
      <c r="C23" s="32">
        <v>165000</v>
      </c>
      <c r="D23" s="13" t="s">
        <v>6</v>
      </c>
      <c r="E23" s="32">
        <v>12675</v>
      </c>
      <c r="F23" s="13" t="s">
        <v>6</v>
      </c>
      <c r="G23" s="8">
        <f t="shared" si="0"/>
        <v>177675</v>
      </c>
    </row>
    <row r="24" spans="1:7" ht="15">
      <c r="A24" s="31">
        <v>2033</v>
      </c>
      <c r="B24" s="13" t="s">
        <v>6</v>
      </c>
      <c r="C24" s="32">
        <v>165000</v>
      </c>
      <c r="D24" s="13" t="s">
        <v>6</v>
      </c>
      <c r="E24" s="32">
        <v>7725</v>
      </c>
      <c r="F24" s="13" t="s">
        <v>6</v>
      </c>
      <c r="G24" s="8">
        <f t="shared" si="0"/>
        <v>172725</v>
      </c>
    </row>
    <row r="25" spans="1:7" ht="15">
      <c r="A25" s="31">
        <v>2034</v>
      </c>
      <c r="B25" s="13" t="s">
        <v>6</v>
      </c>
      <c r="C25" s="32">
        <v>175000</v>
      </c>
      <c r="D25" s="13" t="s">
        <v>6</v>
      </c>
      <c r="E25" s="32">
        <v>2625</v>
      </c>
      <c r="F25" s="13" t="s">
        <v>6</v>
      </c>
      <c r="G25" s="8">
        <f t="shared" si="0"/>
        <v>177625</v>
      </c>
    </row>
    <row r="26" spans="1:7" ht="15.75" thickBot="1">
      <c r="A26" s="9" t="s">
        <v>7</v>
      </c>
      <c r="B26" s="14" t="s">
        <v>6</v>
      </c>
      <c r="C26" s="29">
        <f>SUM(C14:C25)</f>
        <v>2995000</v>
      </c>
      <c r="D26" s="14" t="s">
        <v>6</v>
      </c>
      <c r="E26" s="29">
        <f>SUM(E14:E25)</f>
        <v>472275</v>
      </c>
      <c r="F26" s="14" t="s">
        <v>6</v>
      </c>
      <c r="G26" s="29">
        <f>SUM(G14:G25)</f>
        <v>3467275</v>
      </c>
    </row>
    <row r="27" spans="1:7" ht="15.75" thickTop="1">
      <c r="A27" s="3"/>
      <c r="B27" s="3"/>
      <c r="C27" s="3"/>
      <c r="D27" s="3"/>
      <c r="E27" s="3"/>
      <c r="F27" s="3"/>
      <c r="G27" s="3"/>
    </row>
    <row r="28" spans="1:7" ht="15">
      <c r="A28" s="9"/>
      <c r="B28" s="2"/>
      <c r="C28" s="10"/>
      <c r="D28" s="2"/>
      <c r="E28" s="10"/>
      <c r="F28" s="2"/>
      <c r="G28" s="10"/>
    </row>
    <row r="29" spans="1:7" ht="15">
      <c r="A29" s="40" t="s">
        <v>39</v>
      </c>
      <c r="B29" s="41"/>
      <c r="C29" s="41"/>
      <c r="D29" s="41"/>
      <c r="E29" s="41"/>
      <c r="F29" s="41"/>
      <c r="G29" s="42"/>
    </row>
    <row r="30" spans="1:7" ht="15">
      <c r="A30" s="43"/>
      <c r="B30" s="44"/>
      <c r="C30" s="44"/>
      <c r="D30" s="44"/>
      <c r="E30" s="44"/>
      <c r="F30" s="44"/>
      <c r="G30" s="45"/>
    </row>
    <row r="31" spans="1:7" ht="15">
      <c r="A31" s="46"/>
      <c r="B31" s="47"/>
      <c r="C31" s="47"/>
      <c r="D31" s="47"/>
      <c r="E31" s="47"/>
      <c r="F31" s="47"/>
      <c r="G31" s="48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</sheetData>
  <sheetProtection/>
  <mergeCells count="10">
    <mergeCell ref="A1:G1"/>
    <mergeCell ref="C3:G3"/>
    <mergeCell ref="C4:G4"/>
    <mergeCell ref="C5:G5"/>
    <mergeCell ref="C7:G7"/>
    <mergeCell ref="A29:G31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G14:G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47</v>
      </c>
      <c r="D3" s="37"/>
      <c r="E3" s="37"/>
      <c r="F3" s="37"/>
      <c r="G3" s="37"/>
    </row>
    <row r="4" spans="1:7" ht="15">
      <c r="A4" s="2" t="s">
        <v>0</v>
      </c>
      <c r="B4" s="3"/>
      <c r="C4" s="38" t="s">
        <v>59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45107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 t="s">
        <v>48</v>
      </c>
      <c r="D7" s="37"/>
      <c r="E7" s="37"/>
      <c r="F7" s="37"/>
      <c r="G7" s="37"/>
    </row>
    <row r="8" spans="1:7" ht="15">
      <c r="A8" s="15" t="s">
        <v>11</v>
      </c>
      <c r="B8" s="17"/>
      <c r="C8" s="49" t="s">
        <v>52</v>
      </c>
      <c r="D8" s="49"/>
      <c r="E8" s="49"/>
      <c r="F8" s="49"/>
      <c r="G8" s="49"/>
    </row>
    <row r="9" spans="1:7" ht="15">
      <c r="A9" s="15" t="s">
        <v>12</v>
      </c>
      <c r="B9" s="18"/>
      <c r="C9" s="50">
        <v>2350000</v>
      </c>
      <c r="D9" s="50"/>
      <c r="E9" s="50"/>
      <c r="F9" s="50"/>
      <c r="G9" s="50"/>
    </row>
    <row r="10" spans="1:7" ht="15">
      <c r="A10" s="15" t="s">
        <v>13</v>
      </c>
      <c r="B10" s="18"/>
      <c r="C10" s="51" t="s">
        <v>51</v>
      </c>
      <c r="D10" s="51"/>
      <c r="E10" s="51"/>
      <c r="F10" s="51"/>
      <c r="G10" s="51"/>
    </row>
    <row r="11" spans="1:7" ht="15">
      <c r="A11" s="16" t="s">
        <v>14</v>
      </c>
      <c r="B11" s="19"/>
      <c r="C11" s="52" t="s">
        <v>50</v>
      </c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2023</v>
      </c>
      <c r="B14" s="13" t="s">
        <v>6</v>
      </c>
      <c r="C14" s="32">
        <v>260000</v>
      </c>
      <c r="D14" s="13" t="s">
        <v>6</v>
      </c>
      <c r="E14" s="32">
        <v>10863</v>
      </c>
      <c r="F14" s="13" t="s">
        <v>6</v>
      </c>
      <c r="G14" s="8">
        <f>+C14+E14</f>
        <v>270863</v>
      </c>
    </row>
    <row r="15" spans="1:7" ht="13.5" customHeight="1">
      <c r="A15" s="31">
        <v>2024</v>
      </c>
      <c r="B15" s="13" t="s">
        <v>6</v>
      </c>
      <c r="C15" s="32">
        <v>265000</v>
      </c>
      <c r="D15" s="13" t="s">
        <v>6</v>
      </c>
      <c r="E15" s="32">
        <v>3644</v>
      </c>
      <c r="F15" s="13" t="s">
        <v>6</v>
      </c>
      <c r="G15" s="8">
        <f>+C15+E15</f>
        <v>268644</v>
      </c>
    </row>
    <row r="16" spans="1:7" ht="15.75" thickBot="1">
      <c r="A16" s="9" t="s">
        <v>7</v>
      </c>
      <c r="B16" s="14" t="s">
        <v>6</v>
      </c>
      <c r="C16" s="29">
        <f>SUM(C14:C15)</f>
        <v>525000</v>
      </c>
      <c r="D16" s="14" t="s">
        <v>6</v>
      </c>
      <c r="E16" s="29">
        <f>SUM(E14:E15)</f>
        <v>14507</v>
      </c>
      <c r="F16" s="14" t="s">
        <v>6</v>
      </c>
      <c r="G16" s="29">
        <f>SUM(G14:G15)</f>
        <v>539507</v>
      </c>
    </row>
    <row r="17" spans="1:7" ht="15.75" thickTop="1">
      <c r="A17" s="3"/>
      <c r="B17" s="3"/>
      <c r="C17" s="3"/>
      <c r="D17" s="3"/>
      <c r="E17" s="3"/>
      <c r="F17" s="3"/>
      <c r="G17" s="3"/>
    </row>
    <row r="18" spans="1:7" ht="15">
      <c r="A18" s="9"/>
      <c r="B18" s="2"/>
      <c r="C18" s="10"/>
      <c r="D18" s="2"/>
      <c r="E18" s="10"/>
      <c r="F18" s="2"/>
      <c r="G18" s="10"/>
    </row>
    <row r="19" spans="1:7" ht="15">
      <c r="A19" s="40" t="s">
        <v>39</v>
      </c>
      <c r="B19" s="41"/>
      <c r="C19" s="41"/>
      <c r="D19" s="41"/>
      <c r="E19" s="41"/>
      <c r="F19" s="41"/>
      <c r="G19" s="42"/>
    </row>
    <row r="20" spans="1:7" ht="15">
      <c r="A20" s="43"/>
      <c r="B20" s="44"/>
      <c r="C20" s="44"/>
      <c r="D20" s="44"/>
      <c r="E20" s="44"/>
      <c r="F20" s="44"/>
      <c r="G20" s="45"/>
    </row>
    <row r="21" spans="1:7" ht="15">
      <c r="A21" s="46"/>
      <c r="B21" s="47"/>
      <c r="C21" s="47"/>
      <c r="D21" s="47"/>
      <c r="E21" s="47"/>
      <c r="F21" s="47"/>
      <c r="G21" s="48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</sheetData>
  <sheetProtection/>
  <mergeCells count="10">
    <mergeCell ref="C9:G9"/>
    <mergeCell ref="C10:G10"/>
    <mergeCell ref="C11:G11"/>
    <mergeCell ref="A19:G21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47</v>
      </c>
      <c r="D3" s="37"/>
      <c r="E3" s="37"/>
      <c r="F3" s="37"/>
      <c r="G3" s="37"/>
    </row>
    <row r="4" spans="1:7" ht="15">
      <c r="A4" s="2" t="s">
        <v>0</v>
      </c>
      <c r="B4" s="3"/>
      <c r="C4" s="38" t="s">
        <v>59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45107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 t="s">
        <v>55</v>
      </c>
      <c r="D7" s="37"/>
      <c r="E7" s="37"/>
      <c r="F7" s="37"/>
      <c r="G7" s="37"/>
    </row>
    <row r="8" spans="1:7" ht="15">
      <c r="A8" s="15" t="s">
        <v>11</v>
      </c>
      <c r="B8" s="17"/>
      <c r="C8" s="49">
        <v>38168</v>
      </c>
      <c r="D8" s="49"/>
      <c r="E8" s="49"/>
      <c r="F8" s="49"/>
      <c r="G8" s="49"/>
    </row>
    <row r="9" spans="1:7" ht="15">
      <c r="A9" s="15" t="s">
        <v>12</v>
      </c>
      <c r="B9" s="18"/>
      <c r="C9" s="50">
        <v>1523882</v>
      </c>
      <c r="D9" s="50"/>
      <c r="E9" s="50"/>
      <c r="F9" s="50"/>
      <c r="G9" s="50"/>
    </row>
    <row r="10" spans="1:7" ht="15">
      <c r="A10" s="15" t="s">
        <v>13</v>
      </c>
      <c r="B10" s="18"/>
      <c r="C10" s="51" t="s">
        <v>53</v>
      </c>
      <c r="D10" s="51"/>
      <c r="E10" s="51"/>
      <c r="F10" s="51"/>
      <c r="G10" s="51"/>
    </row>
    <row r="11" spans="1:7" ht="15">
      <c r="A11" s="16" t="s">
        <v>14</v>
      </c>
      <c r="B11" s="19"/>
      <c r="C11" s="52" t="s">
        <v>54</v>
      </c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2023</v>
      </c>
      <c r="B14" s="13" t="s">
        <v>6</v>
      </c>
      <c r="C14" s="32">
        <v>86772</v>
      </c>
      <c r="D14" s="13" t="s">
        <v>6</v>
      </c>
      <c r="E14" s="32">
        <v>7621</v>
      </c>
      <c r="F14" s="13" t="s">
        <v>6</v>
      </c>
      <c r="G14" s="8">
        <f>+C14+E14</f>
        <v>94393</v>
      </c>
    </row>
    <row r="15" spans="1:7" ht="15">
      <c r="A15" s="31">
        <v>2024</v>
      </c>
      <c r="B15" s="13" t="s">
        <v>6</v>
      </c>
      <c r="C15" s="32">
        <v>88425</v>
      </c>
      <c r="D15" s="13" t="s">
        <v>6</v>
      </c>
      <c r="E15" s="32">
        <v>5778</v>
      </c>
      <c r="F15" s="13" t="s">
        <v>6</v>
      </c>
      <c r="G15" s="8">
        <f>+C15+E15</f>
        <v>94203</v>
      </c>
    </row>
    <row r="16" spans="1:7" ht="13.5" customHeight="1">
      <c r="A16" s="31">
        <v>2025</v>
      </c>
      <c r="B16" s="13" t="s">
        <v>6</v>
      </c>
      <c r="C16" s="32">
        <v>90904</v>
      </c>
      <c r="D16" s="13" t="s">
        <v>6</v>
      </c>
      <c r="E16" s="32">
        <v>3899</v>
      </c>
      <c r="F16" s="13" t="s">
        <v>6</v>
      </c>
      <c r="G16" s="8">
        <f>+C16+E16</f>
        <v>94803</v>
      </c>
    </row>
    <row r="17" spans="1:7" ht="15">
      <c r="A17" s="31">
        <v>2026</v>
      </c>
      <c r="B17" s="13" t="s">
        <v>6</v>
      </c>
      <c r="C17" s="32">
        <v>92557</v>
      </c>
      <c r="D17" s="13" t="s">
        <v>6</v>
      </c>
      <c r="E17" s="32">
        <v>1967</v>
      </c>
      <c r="F17" s="13" t="s">
        <v>6</v>
      </c>
      <c r="G17" s="8">
        <f>+C17+E17</f>
        <v>94524</v>
      </c>
    </row>
    <row r="18" spans="1:7" ht="15.75" thickBot="1">
      <c r="A18" s="9" t="s">
        <v>7</v>
      </c>
      <c r="B18" s="14" t="s">
        <v>6</v>
      </c>
      <c r="C18" s="29">
        <f>SUM(C14:C17)</f>
        <v>358658</v>
      </c>
      <c r="D18" s="14" t="s">
        <v>6</v>
      </c>
      <c r="E18" s="29">
        <f>SUM(E14:E17)</f>
        <v>19265</v>
      </c>
      <c r="F18" s="14" t="s">
        <v>6</v>
      </c>
      <c r="G18" s="29">
        <f>SUM(G14:G17)</f>
        <v>377923</v>
      </c>
    </row>
    <row r="19" spans="1:7" ht="15.75" thickTop="1">
      <c r="A19" s="3"/>
      <c r="B19" s="3"/>
      <c r="C19" s="3"/>
      <c r="D19" s="3"/>
      <c r="E19" s="3"/>
      <c r="F19" s="3"/>
      <c r="G19" s="3"/>
    </row>
    <row r="20" spans="1:7" ht="15">
      <c r="A20" s="9"/>
      <c r="B20" s="2"/>
      <c r="C20" s="10"/>
      <c r="D20" s="2"/>
      <c r="E20" s="10"/>
      <c r="F20" s="2"/>
      <c r="G20" s="10"/>
    </row>
    <row r="21" spans="1:7" ht="15">
      <c r="A21" s="40" t="s">
        <v>39</v>
      </c>
      <c r="B21" s="41"/>
      <c r="C21" s="41"/>
      <c r="D21" s="41"/>
      <c r="E21" s="41"/>
      <c r="F21" s="41"/>
      <c r="G21" s="42"/>
    </row>
    <row r="22" spans="1:7" ht="15">
      <c r="A22" s="43"/>
      <c r="B22" s="44"/>
      <c r="C22" s="44"/>
      <c r="D22" s="44"/>
      <c r="E22" s="44"/>
      <c r="F22" s="44"/>
      <c r="G22" s="45"/>
    </row>
    <row r="23" spans="1:7" ht="15">
      <c r="A23" s="46"/>
      <c r="B23" s="47"/>
      <c r="C23" s="47"/>
      <c r="D23" s="47"/>
      <c r="E23" s="47"/>
      <c r="F23" s="47"/>
      <c r="G23" s="48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</sheetData>
  <sheetProtection/>
  <mergeCells count="10">
    <mergeCell ref="C9:G9"/>
    <mergeCell ref="C10:G10"/>
    <mergeCell ref="C11:G11"/>
    <mergeCell ref="A21:G23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showGridLines="0" zoomScalePageLayoutView="0" workbookViewId="0" topLeftCell="A1">
      <selection activeCell="C6" sqref="C6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47</v>
      </c>
      <c r="D3" s="37"/>
      <c r="E3" s="37"/>
      <c r="F3" s="37"/>
      <c r="G3" s="37"/>
    </row>
    <row r="4" spans="1:7" ht="15">
      <c r="A4" s="2" t="s">
        <v>0</v>
      </c>
      <c r="B4" s="3"/>
      <c r="C4" s="38" t="s">
        <v>59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45107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 t="s">
        <v>56</v>
      </c>
      <c r="D7" s="37"/>
      <c r="E7" s="37"/>
      <c r="F7" s="37"/>
      <c r="G7" s="37"/>
    </row>
    <row r="8" spans="1:7" ht="15">
      <c r="A8" s="15" t="s">
        <v>11</v>
      </c>
      <c r="B8" s="17"/>
      <c r="C8" s="49">
        <v>40724</v>
      </c>
      <c r="D8" s="49"/>
      <c r="E8" s="49"/>
      <c r="F8" s="49"/>
      <c r="G8" s="49"/>
    </row>
    <row r="9" spans="1:7" ht="15">
      <c r="A9" s="15" t="s">
        <v>12</v>
      </c>
      <c r="B9" s="18"/>
      <c r="C9" s="50">
        <v>330801</v>
      </c>
      <c r="D9" s="50"/>
      <c r="E9" s="50"/>
      <c r="F9" s="50"/>
      <c r="G9" s="50"/>
    </row>
    <row r="10" spans="1:7" ht="15">
      <c r="A10" s="15" t="s">
        <v>13</v>
      </c>
      <c r="B10" s="18"/>
      <c r="C10" s="51" t="s">
        <v>53</v>
      </c>
      <c r="D10" s="51"/>
      <c r="E10" s="51"/>
      <c r="F10" s="51"/>
      <c r="G10" s="51"/>
    </row>
    <row r="11" spans="1:7" ht="15">
      <c r="A11" s="16" t="s">
        <v>14</v>
      </c>
      <c r="B11" s="19"/>
      <c r="C11" s="52" t="s">
        <v>54</v>
      </c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2023</v>
      </c>
      <c r="B14" s="13" t="s">
        <v>6</v>
      </c>
      <c r="C14" s="32">
        <v>16990</v>
      </c>
      <c r="D14" s="13" t="s">
        <v>6</v>
      </c>
      <c r="E14" s="32">
        <v>4235</v>
      </c>
      <c r="F14" s="13" t="s">
        <v>6</v>
      </c>
      <c r="G14" s="8">
        <f aca="true" t="shared" si="0" ref="G14:G22">+C14+E14</f>
        <v>21225</v>
      </c>
    </row>
    <row r="15" spans="1:7" ht="15">
      <c r="A15" s="31">
        <v>2024</v>
      </c>
      <c r="B15" s="13" t="s">
        <v>6</v>
      </c>
      <c r="C15" s="32">
        <v>17490</v>
      </c>
      <c r="D15" s="13" t="s">
        <v>6</v>
      </c>
      <c r="E15" s="32">
        <v>3810</v>
      </c>
      <c r="F15" s="13" t="s">
        <v>6</v>
      </c>
      <c r="G15" s="8">
        <f t="shared" si="0"/>
        <v>21300</v>
      </c>
    </row>
    <row r="16" spans="1:7" ht="13.5" customHeight="1">
      <c r="A16" s="31">
        <v>2025</v>
      </c>
      <c r="B16" s="13" t="s">
        <v>6</v>
      </c>
      <c r="C16" s="32">
        <v>17989</v>
      </c>
      <c r="D16" s="13" t="s">
        <v>6</v>
      </c>
      <c r="E16" s="32">
        <v>3373</v>
      </c>
      <c r="F16" s="13" t="s">
        <v>6</v>
      </c>
      <c r="G16" s="8">
        <f t="shared" si="0"/>
        <v>21362</v>
      </c>
    </row>
    <row r="17" spans="1:7" ht="15">
      <c r="A17" s="31">
        <v>2026</v>
      </c>
      <c r="B17" s="13" t="s">
        <v>6</v>
      </c>
      <c r="C17" s="32">
        <v>18489</v>
      </c>
      <c r="D17" s="13" t="s">
        <v>6</v>
      </c>
      <c r="E17" s="32">
        <v>2923</v>
      </c>
      <c r="F17" s="13" t="s">
        <v>6</v>
      </c>
      <c r="G17" s="8">
        <f t="shared" si="0"/>
        <v>21412</v>
      </c>
    </row>
    <row r="18" spans="1:7" ht="15">
      <c r="A18" s="31">
        <v>2027</v>
      </c>
      <c r="B18" s="13" t="s">
        <v>6</v>
      </c>
      <c r="C18" s="32">
        <v>18989</v>
      </c>
      <c r="D18" s="13" t="s">
        <v>6</v>
      </c>
      <c r="E18" s="32">
        <v>2462</v>
      </c>
      <c r="F18" s="13" t="s">
        <v>6</v>
      </c>
      <c r="G18" s="8">
        <f t="shared" si="0"/>
        <v>21451</v>
      </c>
    </row>
    <row r="19" spans="1:7" ht="15">
      <c r="A19" s="31">
        <v>2028</v>
      </c>
      <c r="B19" s="13" t="s">
        <v>6</v>
      </c>
      <c r="C19" s="32">
        <v>19488</v>
      </c>
      <c r="D19" s="13" t="s">
        <v>6</v>
      </c>
      <c r="E19" s="32">
        <v>1986</v>
      </c>
      <c r="F19" s="13" t="s">
        <v>6</v>
      </c>
      <c r="G19" s="8">
        <f t="shared" si="0"/>
        <v>21474</v>
      </c>
    </row>
    <row r="20" spans="1:7" ht="15">
      <c r="A20" s="31">
        <v>2029</v>
      </c>
      <c r="B20" s="13" t="s">
        <v>6</v>
      </c>
      <c r="C20" s="32">
        <v>19488</v>
      </c>
      <c r="D20" s="13" t="s">
        <v>6</v>
      </c>
      <c r="E20" s="32">
        <v>1499</v>
      </c>
      <c r="F20" s="13" t="s">
        <v>6</v>
      </c>
      <c r="G20" s="8">
        <f t="shared" si="0"/>
        <v>20987</v>
      </c>
    </row>
    <row r="21" spans="1:7" ht="15">
      <c r="A21" s="31">
        <v>2030</v>
      </c>
      <c r="B21" s="13" t="s">
        <v>6</v>
      </c>
      <c r="C21" s="32">
        <v>19988</v>
      </c>
      <c r="D21" s="13" t="s">
        <v>6</v>
      </c>
      <c r="E21" s="32">
        <v>1012</v>
      </c>
      <c r="F21" s="13" t="s">
        <v>6</v>
      </c>
      <c r="G21" s="8">
        <f t="shared" si="0"/>
        <v>21000</v>
      </c>
    </row>
    <row r="22" spans="1:7" ht="15">
      <c r="A22" s="31">
        <v>2031</v>
      </c>
      <c r="B22" s="13" t="s">
        <v>6</v>
      </c>
      <c r="C22" s="32">
        <v>32501</v>
      </c>
      <c r="D22" s="13" t="s">
        <v>6</v>
      </c>
      <c r="E22" s="32">
        <v>512</v>
      </c>
      <c r="F22" s="13" t="s">
        <v>6</v>
      </c>
      <c r="G22" s="8">
        <f t="shared" si="0"/>
        <v>33013</v>
      </c>
    </row>
    <row r="23" spans="1:7" ht="15.75" thickBot="1">
      <c r="A23" s="9" t="s">
        <v>7</v>
      </c>
      <c r="B23" s="14" t="s">
        <v>6</v>
      </c>
      <c r="C23" s="29">
        <f>SUM(C14:C22)</f>
        <v>181412</v>
      </c>
      <c r="D23" s="14" t="s">
        <v>6</v>
      </c>
      <c r="E23" s="29">
        <f>SUM(E14:E22)</f>
        <v>21812</v>
      </c>
      <c r="F23" s="14" t="s">
        <v>6</v>
      </c>
      <c r="G23" s="29">
        <f>SUM(G14:G22)</f>
        <v>203224</v>
      </c>
    </row>
    <row r="24" spans="1:7" ht="15.75" thickTop="1">
      <c r="A24" s="3"/>
      <c r="B24" s="3"/>
      <c r="C24" s="3"/>
      <c r="D24" s="3"/>
      <c r="E24" s="3"/>
      <c r="F24" s="3"/>
      <c r="G24" s="3"/>
    </row>
    <row r="25" spans="1:7" ht="15">
      <c r="A25" s="9"/>
      <c r="B25" s="2"/>
      <c r="C25" s="10"/>
      <c r="D25" s="2"/>
      <c r="E25" s="10"/>
      <c r="F25" s="2"/>
      <c r="G25" s="10"/>
    </row>
    <row r="26" spans="1:7" ht="15">
      <c r="A26" s="40" t="s">
        <v>39</v>
      </c>
      <c r="B26" s="41"/>
      <c r="C26" s="41"/>
      <c r="D26" s="41"/>
      <c r="E26" s="41"/>
      <c r="F26" s="41"/>
      <c r="G26" s="42"/>
    </row>
    <row r="27" spans="1:7" ht="15">
      <c r="A27" s="43"/>
      <c r="B27" s="44"/>
      <c r="C27" s="44"/>
      <c r="D27" s="44"/>
      <c r="E27" s="44"/>
      <c r="F27" s="44"/>
      <c r="G27" s="45"/>
    </row>
    <row r="28" spans="1:7" ht="15">
      <c r="A28" s="46"/>
      <c r="B28" s="47"/>
      <c r="C28" s="47"/>
      <c r="D28" s="47"/>
      <c r="E28" s="47"/>
      <c r="F28" s="47"/>
      <c r="G28" s="48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</sheetData>
  <sheetProtection/>
  <mergeCells count="10">
    <mergeCell ref="C9:G9"/>
    <mergeCell ref="C10:G10"/>
    <mergeCell ref="C11:G11"/>
    <mergeCell ref="A26:G28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A14" sqref="A14:IV14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47</v>
      </c>
      <c r="D3" s="37"/>
      <c r="E3" s="37"/>
      <c r="F3" s="37"/>
      <c r="G3" s="37"/>
    </row>
    <row r="4" spans="1:7" ht="15">
      <c r="A4" s="2" t="s">
        <v>0</v>
      </c>
      <c r="B4" s="3"/>
      <c r="C4" s="38" t="s">
        <v>59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45107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29.25" customHeight="1">
      <c r="A7" s="15" t="s">
        <v>10</v>
      </c>
      <c r="B7" s="17"/>
      <c r="C7" s="37" t="s">
        <v>57</v>
      </c>
      <c r="D7" s="37"/>
      <c r="E7" s="37"/>
      <c r="F7" s="37"/>
      <c r="G7" s="37"/>
    </row>
    <row r="8" spans="1:7" ht="15">
      <c r="A8" s="15" t="s">
        <v>11</v>
      </c>
      <c r="B8" s="17"/>
      <c r="C8" s="49">
        <v>42551</v>
      </c>
      <c r="D8" s="49"/>
      <c r="E8" s="49"/>
      <c r="F8" s="49"/>
      <c r="G8" s="49"/>
    </row>
    <row r="9" spans="1:7" ht="15">
      <c r="A9" s="15" t="s">
        <v>12</v>
      </c>
      <c r="B9" s="18"/>
      <c r="C9" s="50">
        <v>372240</v>
      </c>
      <c r="D9" s="50"/>
      <c r="E9" s="50"/>
      <c r="F9" s="50"/>
      <c r="G9" s="50"/>
    </row>
    <row r="10" spans="1:7" ht="15">
      <c r="A10" s="15" t="s">
        <v>13</v>
      </c>
      <c r="B10" s="18"/>
      <c r="C10" s="51" t="s">
        <v>53</v>
      </c>
      <c r="D10" s="51"/>
      <c r="E10" s="51"/>
      <c r="F10" s="51"/>
      <c r="G10" s="51"/>
    </row>
    <row r="11" spans="1:7" ht="15">
      <c r="A11" s="16" t="s">
        <v>14</v>
      </c>
      <c r="B11" s="19"/>
      <c r="C11" s="52" t="s">
        <v>54</v>
      </c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2023</v>
      </c>
      <c r="B14" s="13" t="s">
        <v>6</v>
      </c>
      <c r="C14" s="32">
        <v>37224</v>
      </c>
      <c r="D14" s="13" t="s">
        <v>6</v>
      </c>
      <c r="E14" s="32">
        <v>579</v>
      </c>
      <c r="F14" s="13" t="s">
        <v>6</v>
      </c>
      <c r="G14" s="8">
        <f>+C14+E14</f>
        <v>37803</v>
      </c>
    </row>
    <row r="15" spans="1:7" ht="15">
      <c r="A15" s="31">
        <v>2024</v>
      </c>
      <c r="B15" s="13" t="s">
        <v>6</v>
      </c>
      <c r="C15" s="32">
        <v>37224</v>
      </c>
      <c r="D15" s="13" t="s">
        <v>6</v>
      </c>
      <c r="E15" s="32">
        <v>434</v>
      </c>
      <c r="F15" s="13" t="s">
        <v>6</v>
      </c>
      <c r="G15" s="8">
        <f>+C15+E15</f>
        <v>37658</v>
      </c>
    </row>
    <row r="16" spans="1:7" ht="13.5" customHeight="1">
      <c r="A16" s="31">
        <v>2025</v>
      </c>
      <c r="B16" s="13" t="s">
        <v>6</v>
      </c>
      <c r="C16" s="32">
        <v>37224</v>
      </c>
      <c r="D16" s="13" t="s">
        <v>6</v>
      </c>
      <c r="E16" s="32">
        <v>289</v>
      </c>
      <c r="F16" s="13" t="s">
        <v>6</v>
      </c>
      <c r="G16" s="8">
        <f>+C16+E16</f>
        <v>37513</v>
      </c>
    </row>
    <row r="17" spans="1:7" ht="15">
      <c r="A17" s="31">
        <v>2026</v>
      </c>
      <c r="B17" s="13" t="s">
        <v>6</v>
      </c>
      <c r="C17" s="32">
        <v>37224</v>
      </c>
      <c r="D17" s="13" t="s">
        <v>6</v>
      </c>
      <c r="E17" s="32">
        <f>72+72</f>
        <v>144</v>
      </c>
      <c r="F17" s="13" t="s">
        <v>6</v>
      </c>
      <c r="G17" s="8">
        <f>+C17+E17</f>
        <v>37368</v>
      </c>
    </row>
    <row r="18" spans="1:7" ht="15.75" thickBot="1">
      <c r="A18" s="9" t="s">
        <v>7</v>
      </c>
      <c r="B18" s="14" t="s">
        <v>6</v>
      </c>
      <c r="C18" s="29">
        <f>SUM(C14:C17)</f>
        <v>148896</v>
      </c>
      <c r="D18" s="14" t="s">
        <v>6</v>
      </c>
      <c r="E18" s="29">
        <f>SUM(E14:E17)</f>
        <v>1446</v>
      </c>
      <c r="F18" s="14" t="s">
        <v>6</v>
      </c>
      <c r="G18" s="29">
        <f>SUM(G14:G17)</f>
        <v>150342</v>
      </c>
    </row>
    <row r="19" spans="1:7" ht="15.75" thickTop="1">
      <c r="A19" s="3"/>
      <c r="B19" s="3"/>
      <c r="C19" s="3"/>
      <c r="D19" s="3"/>
      <c r="E19" s="3"/>
      <c r="F19" s="3"/>
      <c r="G19" s="3"/>
    </row>
    <row r="20" spans="1:7" ht="15">
      <c r="A20" s="9"/>
      <c r="B20" s="2"/>
      <c r="C20" s="10"/>
      <c r="D20" s="2"/>
      <c r="E20" s="10"/>
      <c r="F20" s="2"/>
      <c r="G20" s="10"/>
    </row>
    <row r="21" spans="1:7" ht="15">
      <c r="A21" s="40" t="s">
        <v>39</v>
      </c>
      <c r="B21" s="41"/>
      <c r="C21" s="41"/>
      <c r="D21" s="41"/>
      <c r="E21" s="41"/>
      <c r="F21" s="41"/>
      <c r="G21" s="42"/>
    </row>
    <row r="22" spans="1:7" ht="15">
      <c r="A22" s="43"/>
      <c r="B22" s="44"/>
      <c r="C22" s="44"/>
      <c r="D22" s="44"/>
      <c r="E22" s="44"/>
      <c r="F22" s="44"/>
      <c r="G22" s="45"/>
    </row>
    <row r="23" spans="1:7" ht="15">
      <c r="A23" s="46"/>
      <c r="B23" s="47"/>
      <c r="C23" s="47"/>
      <c r="D23" s="47"/>
      <c r="E23" s="47"/>
      <c r="F23" s="47"/>
      <c r="G23" s="48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</sheetData>
  <sheetProtection/>
  <mergeCells count="10">
    <mergeCell ref="C9:G9"/>
    <mergeCell ref="C10:G10"/>
    <mergeCell ref="C11:G11"/>
    <mergeCell ref="A21:G23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6"/>
  <sheetViews>
    <sheetView showGridLines="0" zoomScalePageLayoutView="0" workbookViewId="0" topLeftCell="A1">
      <selection activeCell="M13" sqref="M13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47</v>
      </c>
      <c r="D3" s="37"/>
      <c r="E3" s="37"/>
      <c r="F3" s="37"/>
      <c r="G3" s="37"/>
    </row>
    <row r="4" spans="1:7" ht="15">
      <c r="A4" s="2" t="s">
        <v>0</v>
      </c>
      <c r="B4" s="3"/>
      <c r="C4" s="38" t="s">
        <v>59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45107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30.75" customHeight="1">
      <c r="A7" s="15" t="s">
        <v>10</v>
      </c>
      <c r="B7" s="17"/>
      <c r="C7" s="37" t="s">
        <v>58</v>
      </c>
      <c r="D7" s="37"/>
      <c r="E7" s="37"/>
      <c r="F7" s="37"/>
      <c r="G7" s="37"/>
    </row>
    <row r="8" spans="1:7" ht="15">
      <c r="A8" s="15" t="s">
        <v>11</v>
      </c>
      <c r="B8" s="17"/>
      <c r="C8" s="49">
        <v>44012</v>
      </c>
      <c r="D8" s="49"/>
      <c r="E8" s="49"/>
      <c r="F8" s="49"/>
      <c r="G8" s="49"/>
    </row>
    <row r="9" spans="1:7" ht="15">
      <c r="A9" s="15" t="s">
        <v>12</v>
      </c>
      <c r="B9" s="18"/>
      <c r="C9" s="50">
        <v>3481509</v>
      </c>
      <c r="D9" s="50"/>
      <c r="E9" s="50"/>
      <c r="F9" s="50"/>
      <c r="G9" s="50"/>
    </row>
    <row r="10" spans="1:7" ht="15">
      <c r="A10" s="15" t="s">
        <v>13</v>
      </c>
      <c r="B10" s="18"/>
      <c r="C10" s="51" t="s">
        <v>53</v>
      </c>
      <c r="D10" s="51"/>
      <c r="E10" s="51"/>
      <c r="F10" s="51"/>
      <c r="G10" s="51"/>
    </row>
    <row r="11" spans="1:7" ht="15">
      <c r="A11" s="16" t="s">
        <v>14</v>
      </c>
      <c r="B11" s="19"/>
      <c r="C11" s="52" t="s">
        <v>54</v>
      </c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2023</v>
      </c>
      <c r="B14" s="13" t="s">
        <v>6</v>
      </c>
      <c r="C14" s="32">
        <v>63656</v>
      </c>
      <c r="D14" s="13" t="s">
        <v>6</v>
      </c>
      <c r="E14" s="32">
        <f>77009+77009</f>
        <v>154018</v>
      </c>
      <c r="F14" s="13" t="s">
        <v>6</v>
      </c>
      <c r="G14" s="8">
        <f aca="true" t="shared" si="0" ref="G14:G33">+C14+E14</f>
        <v>217674</v>
      </c>
    </row>
    <row r="15" spans="1:7" ht="15">
      <c r="A15" s="31">
        <v>2024</v>
      </c>
      <c r="B15" s="13" t="s">
        <v>6</v>
      </c>
      <c r="C15" s="32">
        <v>66262</v>
      </c>
      <c r="D15" s="13" t="s">
        <v>6</v>
      </c>
      <c r="E15" s="32">
        <f>76054+76054</f>
        <v>152108</v>
      </c>
      <c r="F15" s="13" t="s">
        <v>6</v>
      </c>
      <c r="G15" s="8">
        <f t="shared" si="0"/>
        <v>218370</v>
      </c>
    </row>
    <row r="16" spans="1:7" ht="13.5" customHeight="1">
      <c r="A16" s="31">
        <v>2025</v>
      </c>
      <c r="B16" s="13" t="s">
        <v>6</v>
      </c>
      <c r="C16" s="32">
        <v>68302</v>
      </c>
      <c r="D16" s="13" t="s">
        <v>6</v>
      </c>
      <c r="E16" s="32">
        <f>74729+74729</f>
        <v>149458</v>
      </c>
      <c r="F16" s="13" t="s">
        <v>6</v>
      </c>
      <c r="G16" s="8">
        <f t="shared" si="0"/>
        <v>217760</v>
      </c>
    </row>
    <row r="17" spans="1:7" ht="15">
      <c r="A17" s="31">
        <v>2026</v>
      </c>
      <c r="B17" s="13" t="s">
        <v>6</v>
      </c>
      <c r="C17" s="32">
        <v>71559</v>
      </c>
      <c r="D17" s="13" t="s">
        <v>6</v>
      </c>
      <c r="E17" s="32">
        <f>73363+73363</f>
        <v>146726</v>
      </c>
      <c r="F17" s="13" t="s">
        <v>6</v>
      </c>
      <c r="G17" s="8">
        <f t="shared" si="0"/>
        <v>218285</v>
      </c>
    </row>
    <row r="18" spans="1:7" ht="15">
      <c r="A18" s="31">
        <v>2027</v>
      </c>
      <c r="B18" s="13" t="s">
        <v>6</v>
      </c>
      <c r="C18" s="32">
        <v>146429</v>
      </c>
      <c r="D18" s="13" t="s">
        <v>6</v>
      </c>
      <c r="E18" s="32">
        <f>71574+71574</f>
        <v>143148</v>
      </c>
      <c r="F18" s="13" t="s">
        <v>6</v>
      </c>
      <c r="G18" s="8">
        <f t="shared" si="0"/>
        <v>289577</v>
      </c>
    </row>
    <row r="19" spans="1:7" ht="15">
      <c r="A19" s="31">
        <v>2028</v>
      </c>
      <c r="B19" s="13" t="s">
        <v>6</v>
      </c>
      <c r="C19" s="32">
        <v>154418</v>
      </c>
      <c r="D19" s="13" t="s">
        <v>6</v>
      </c>
      <c r="E19" s="32">
        <f>67913+67913</f>
        <v>135826</v>
      </c>
      <c r="F19" s="13" t="s">
        <v>6</v>
      </c>
      <c r="G19" s="8">
        <f t="shared" si="0"/>
        <v>290244</v>
      </c>
    </row>
    <row r="20" spans="1:7" ht="15">
      <c r="A20" s="31">
        <v>2029</v>
      </c>
      <c r="B20" s="13" t="s">
        <v>6</v>
      </c>
      <c r="C20" s="32">
        <v>163058</v>
      </c>
      <c r="D20" s="13" t="s">
        <v>6</v>
      </c>
      <c r="E20" s="32">
        <f>64053+64053</f>
        <v>128106</v>
      </c>
      <c r="F20" s="13" t="s">
        <v>6</v>
      </c>
      <c r="G20" s="8">
        <f t="shared" si="0"/>
        <v>291164</v>
      </c>
    </row>
    <row r="21" spans="1:7" ht="15">
      <c r="A21" s="31">
        <v>2030</v>
      </c>
      <c r="B21" s="13" t="s">
        <v>6</v>
      </c>
      <c r="C21" s="32">
        <v>171699</v>
      </c>
      <c r="D21" s="13" t="s">
        <v>6</v>
      </c>
      <c r="E21" s="32">
        <f>59976+59976</f>
        <v>119952</v>
      </c>
      <c r="F21" s="13" t="s">
        <v>6</v>
      </c>
      <c r="G21" s="8">
        <f t="shared" si="0"/>
        <v>291651</v>
      </c>
    </row>
    <row r="22" spans="1:7" ht="15">
      <c r="A22" s="31">
        <v>2031</v>
      </c>
      <c r="B22" s="13" t="s">
        <v>6</v>
      </c>
      <c r="C22" s="32">
        <v>158966</v>
      </c>
      <c r="D22" s="13" t="s">
        <v>6</v>
      </c>
      <c r="E22" s="32">
        <f>55684+55684</f>
        <v>111368</v>
      </c>
      <c r="F22" s="13" t="s">
        <v>6</v>
      </c>
      <c r="G22" s="8">
        <f t="shared" si="0"/>
        <v>270334</v>
      </c>
    </row>
    <row r="23" spans="1:7" ht="15">
      <c r="A23" s="31">
        <v>2032</v>
      </c>
      <c r="B23" s="13" t="s">
        <v>6</v>
      </c>
      <c r="C23" s="32">
        <v>165481</v>
      </c>
      <c r="D23" s="13" t="s">
        <v>6</v>
      </c>
      <c r="E23" s="32">
        <f>52504+52504</f>
        <v>105008</v>
      </c>
      <c r="F23" s="13" t="s">
        <v>6</v>
      </c>
      <c r="G23" s="8">
        <f t="shared" si="0"/>
        <v>270489</v>
      </c>
    </row>
    <row r="24" spans="1:7" ht="15">
      <c r="A24" s="31">
        <v>2033</v>
      </c>
      <c r="B24" s="13" t="s">
        <v>6</v>
      </c>
      <c r="C24" s="32">
        <v>171996</v>
      </c>
      <c r="D24" s="13" t="s">
        <v>6</v>
      </c>
      <c r="E24" s="32">
        <f>49195+49195</f>
        <v>98390</v>
      </c>
      <c r="F24" s="13" t="s">
        <v>6</v>
      </c>
      <c r="G24" s="8">
        <f t="shared" si="0"/>
        <v>270386</v>
      </c>
    </row>
    <row r="25" spans="1:7" ht="15">
      <c r="A25" s="31">
        <v>2034</v>
      </c>
      <c r="B25" s="13" t="s">
        <v>6</v>
      </c>
      <c r="C25" s="32">
        <v>179163</v>
      </c>
      <c r="D25" s="13" t="s">
        <v>6</v>
      </c>
      <c r="E25" s="32">
        <f>45755+45755</f>
        <v>91510</v>
      </c>
      <c r="F25" s="13" t="s">
        <v>6</v>
      </c>
      <c r="G25" s="8">
        <f t="shared" si="0"/>
        <v>270673</v>
      </c>
    </row>
    <row r="26" spans="1:7" ht="15">
      <c r="A26" s="31">
        <v>2035</v>
      </c>
      <c r="B26" s="13" t="s">
        <v>6</v>
      </c>
      <c r="C26" s="32">
        <v>187632</v>
      </c>
      <c r="D26" s="13" t="s">
        <v>6</v>
      </c>
      <c r="E26" s="32">
        <f>42172+42172</f>
        <v>84344</v>
      </c>
      <c r="F26" s="13" t="s">
        <v>6</v>
      </c>
      <c r="G26" s="8">
        <f t="shared" si="0"/>
        <v>271976</v>
      </c>
    </row>
    <row r="27" spans="1:7" ht="15">
      <c r="A27" s="31">
        <v>2036</v>
      </c>
      <c r="B27" s="13" t="s">
        <v>6</v>
      </c>
      <c r="C27" s="32">
        <v>196753</v>
      </c>
      <c r="D27" s="13" t="s">
        <v>6</v>
      </c>
      <c r="E27" s="32">
        <f>37481+37481</f>
        <v>74962</v>
      </c>
      <c r="F27" s="13" t="s">
        <v>6</v>
      </c>
      <c r="G27" s="8">
        <f t="shared" si="0"/>
        <v>271715</v>
      </c>
    </row>
    <row r="28" spans="1:7" ht="15">
      <c r="A28" s="31">
        <v>2037</v>
      </c>
      <c r="B28" s="13" t="s">
        <v>6</v>
      </c>
      <c r="C28" s="32">
        <v>207177</v>
      </c>
      <c r="D28" s="13" t="s">
        <v>6</v>
      </c>
      <c r="E28" s="32">
        <f>32562+32562</f>
        <v>65124</v>
      </c>
      <c r="F28" s="13" t="s">
        <v>6</v>
      </c>
      <c r="G28" s="8">
        <f t="shared" si="0"/>
        <v>272301</v>
      </c>
    </row>
    <row r="29" spans="1:7" ht="15">
      <c r="A29" s="31">
        <v>2038</v>
      </c>
      <c r="B29" s="13" t="s">
        <v>6</v>
      </c>
      <c r="C29" s="32">
        <v>216298</v>
      </c>
      <c r="D29" s="13" t="s">
        <v>6</v>
      </c>
      <c r="E29" s="32">
        <f>27383+27383</f>
        <v>54766</v>
      </c>
      <c r="F29" s="13" t="s">
        <v>6</v>
      </c>
      <c r="G29" s="8">
        <f t="shared" si="0"/>
        <v>271064</v>
      </c>
    </row>
    <row r="30" spans="1:7" ht="15">
      <c r="A30" s="31">
        <v>2039</v>
      </c>
      <c r="B30" s="13" t="s">
        <v>6</v>
      </c>
      <c r="C30" s="32">
        <v>226071</v>
      </c>
      <c r="D30" s="13" t="s">
        <v>6</v>
      </c>
      <c r="E30" s="32">
        <f>23057+23057</f>
        <v>46114</v>
      </c>
      <c r="F30" s="13" t="s">
        <v>6</v>
      </c>
      <c r="G30" s="8">
        <f t="shared" si="0"/>
        <v>272185</v>
      </c>
    </row>
    <row r="31" spans="1:7" ht="15">
      <c r="A31" s="31">
        <v>2040</v>
      </c>
      <c r="B31" s="13" t="s">
        <v>6</v>
      </c>
      <c r="C31" s="32">
        <v>237798</v>
      </c>
      <c r="D31" s="13" t="s">
        <v>6</v>
      </c>
      <c r="E31" s="32">
        <f>17405+17405</f>
        <v>34810</v>
      </c>
      <c r="F31" s="13" t="s">
        <v>6</v>
      </c>
      <c r="G31" s="8">
        <f t="shared" si="0"/>
        <v>272608</v>
      </c>
    </row>
    <row r="32" spans="1:7" ht="15">
      <c r="A32" s="31">
        <v>2041</v>
      </c>
      <c r="B32" s="13" t="s">
        <v>6</v>
      </c>
      <c r="C32" s="32">
        <v>248873</v>
      </c>
      <c r="D32" s="13" t="s">
        <v>6</v>
      </c>
      <c r="E32" s="32">
        <f>11460+11460</f>
        <v>22920</v>
      </c>
      <c r="F32" s="13" t="s">
        <v>6</v>
      </c>
      <c r="G32" s="8">
        <f t="shared" si="0"/>
        <v>271793</v>
      </c>
    </row>
    <row r="33" spans="1:7" ht="15">
      <c r="A33" s="31">
        <v>2042</v>
      </c>
      <c r="B33" s="13" t="s">
        <v>6</v>
      </c>
      <c r="C33" s="32">
        <v>259291</v>
      </c>
      <c r="D33" s="13" t="s">
        <v>6</v>
      </c>
      <c r="E33" s="32">
        <f>6482+6482</f>
        <v>12964</v>
      </c>
      <c r="F33" s="13" t="s">
        <v>6</v>
      </c>
      <c r="G33" s="8">
        <f t="shared" si="0"/>
        <v>272255</v>
      </c>
    </row>
    <row r="34" spans="1:7" ht="15.75" thickBot="1">
      <c r="A34" s="9" t="s">
        <v>7</v>
      </c>
      <c r="B34" s="14" t="s">
        <v>6</v>
      </c>
      <c r="C34" s="29">
        <f>SUM(C14:C33)</f>
        <v>3360882</v>
      </c>
      <c r="D34" s="14" t="s">
        <v>6</v>
      </c>
      <c r="E34" s="29">
        <f>SUM(E14:E33)</f>
        <v>1931622</v>
      </c>
      <c r="F34" s="14" t="s">
        <v>6</v>
      </c>
      <c r="G34" s="29">
        <f>SUM(G14:G33)</f>
        <v>5292504</v>
      </c>
    </row>
    <row r="35" spans="1:7" ht="15.75" thickTop="1">
      <c r="A35" s="3"/>
      <c r="B35" s="3"/>
      <c r="C35" s="3"/>
      <c r="D35" s="3"/>
      <c r="E35" s="3"/>
      <c r="F35" s="3"/>
      <c r="G35" s="3"/>
    </row>
    <row r="36" spans="1:7" ht="15">
      <c r="A36" s="9"/>
      <c r="B36" s="2"/>
      <c r="C36" s="10"/>
      <c r="D36" s="2"/>
      <c r="E36" s="10"/>
      <c r="F36" s="2"/>
      <c r="G36" s="10"/>
    </row>
    <row r="37" spans="1:7" ht="15">
      <c r="A37" s="40" t="s">
        <v>39</v>
      </c>
      <c r="B37" s="41"/>
      <c r="C37" s="41"/>
      <c r="D37" s="41"/>
      <c r="E37" s="41"/>
      <c r="F37" s="41"/>
      <c r="G37" s="42"/>
    </row>
    <row r="38" spans="1:7" ht="15">
      <c r="A38" s="43"/>
      <c r="B38" s="44"/>
      <c r="C38" s="44"/>
      <c r="D38" s="44"/>
      <c r="E38" s="44"/>
      <c r="F38" s="44"/>
      <c r="G38" s="45"/>
    </row>
    <row r="39" spans="1:7" ht="15">
      <c r="A39" s="46"/>
      <c r="B39" s="47"/>
      <c r="C39" s="47"/>
      <c r="D39" s="47"/>
      <c r="E39" s="47"/>
      <c r="F39" s="47"/>
      <c r="G39" s="48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</sheetData>
  <sheetProtection/>
  <mergeCells count="10">
    <mergeCell ref="C9:G9"/>
    <mergeCell ref="C10:G10"/>
    <mergeCell ref="C11:G11"/>
    <mergeCell ref="A37:G39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Aimee MacEwen</cp:lastModifiedBy>
  <cp:lastPrinted>2020-11-24T17:29:04Z</cp:lastPrinted>
  <dcterms:created xsi:type="dcterms:W3CDTF">2013-07-12T15:13:59Z</dcterms:created>
  <dcterms:modified xsi:type="dcterms:W3CDTF">2022-11-28T13:20:48Z</dcterms:modified>
  <cp:category/>
  <cp:version/>
  <cp:contentType/>
  <cp:contentStatus/>
</cp:coreProperties>
</file>